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CAMPINAS\THATHI EM MOVIMENTO\"/>
    </mc:Choice>
  </mc:AlternateContent>
  <xr:revisionPtr revIDLastSave="0" documentId="14_{8D0FD0C2-A050-428B-B513-096EC7F03980}" xr6:coauthVersionLast="47" xr6:coauthVersionMax="47" xr10:uidLastSave="{00000000-0000-0000-0000-000000000000}"/>
  <bookViews>
    <workbookView xWindow="-20610" yWindow="885" windowWidth="20730" windowHeight="11160" xr2:uid="{78FDE53D-024A-4CA9-A793-A3CB1436A2D9}"/>
  </bookViews>
  <sheets>
    <sheet name="TV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7" i="1"/>
  <c r="P6" i="1"/>
  <c r="P5" i="1"/>
  <c r="P4" i="1"/>
  <c r="P3" i="1"/>
  <c r="P18" i="1"/>
  <c r="J18" i="1"/>
  <c r="G18" i="1"/>
  <c r="N18" i="1"/>
  <c r="N10" i="1"/>
  <c r="N9" i="1"/>
  <c r="N8" i="1"/>
  <c r="N6" i="1"/>
  <c r="N5" i="1"/>
  <c r="N4" i="1"/>
  <c r="N3" i="1"/>
  <c r="P37" i="1"/>
  <c r="P30" i="1"/>
  <c r="P29" i="1"/>
  <c r="P28" i="1"/>
  <c r="P27" i="1"/>
  <c r="P26" i="1"/>
  <c r="P25" i="1"/>
  <c r="P24" i="1"/>
  <c r="P23" i="1"/>
  <c r="P22" i="1"/>
  <c r="P21" i="1"/>
  <c r="P20" i="1"/>
  <c r="N37" i="1"/>
  <c r="N30" i="1"/>
  <c r="N29" i="1"/>
  <c r="N28" i="1"/>
  <c r="N27" i="1"/>
  <c r="N26" i="1"/>
  <c r="N25" i="1"/>
  <c r="N24" i="1"/>
  <c r="N23" i="1"/>
  <c r="N22" i="1"/>
  <c r="N21" i="1"/>
  <c r="N20" i="1"/>
  <c r="T6" i="1"/>
  <c r="T5" i="1"/>
  <c r="T4" i="1"/>
  <c r="J10" i="1" l="1"/>
  <c r="J9" i="1"/>
  <c r="J8" i="1"/>
  <c r="J5" i="1"/>
  <c r="J6" i="1"/>
  <c r="F3" i="1"/>
  <c r="J3" i="1"/>
  <c r="F4" i="1"/>
  <c r="J4" i="1"/>
  <c r="P16" i="1"/>
  <c r="P17" i="1"/>
  <c r="K20" i="1"/>
  <c r="K21" i="1"/>
  <c r="K22" i="1"/>
  <c r="K23" i="1"/>
  <c r="K24" i="1"/>
  <c r="K25" i="1"/>
  <c r="K26" i="1"/>
  <c r="K27" i="1"/>
  <c r="K28" i="1"/>
  <c r="K29" i="1"/>
  <c r="K30" i="1"/>
  <c r="P31" i="1"/>
  <c r="P32" i="1"/>
  <c r="G37" i="1"/>
  <c r="G39" i="1" s="1"/>
  <c r="M38" i="1"/>
  <c r="N40" i="1"/>
  <c r="G41" i="1" l="1"/>
  <c r="K37" i="1"/>
  <c r="N39" i="1" l="1"/>
  <c r="N41" i="1" s="1"/>
  <c r="N43" i="1" s="1"/>
  <c r="K39" i="1"/>
  <c r="P39" i="1"/>
</calcChain>
</file>

<file path=xl/sharedStrings.xml><?xml version="1.0" encoding="utf-8"?>
<sst xmlns="http://schemas.openxmlformats.org/spreadsheetml/2006/main" count="103" uniqueCount="76">
  <si>
    <t>Rotativo 30"</t>
  </si>
  <si>
    <t>Desconto (%)</t>
  </si>
  <si>
    <t xml:space="preserve"> </t>
  </si>
  <si>
    <t>TOTAL GERAL</t>
  </si>
  <si>
    <t>DOMINGO ESPETACULAR</t>
  </si>
  <si>
    <t>19H45</t>
  </si>
  <si>
    <t>DOM</t>
  </si>
  <si>
    <t>16H00</t>
  </si>
  <si>
    <t>SUPER TELA</t>
  </si>
  <si>
    <t>22H30</t>
  </si>
  <si>
    <t>SÁB</t>
  </si>
  <si>
    <t>CINE AVENTURA</t>
  </si>
  <si>
    <t>15H00</t>
  </si>
  <si>
    <t>BALANÇO GERAL SÁBADO</t>
  </si>
  <si>
    <t>13H00</t>
  </si>
  <si>
    <t>JORNAL DA RECORD</t>
  </si>
  <si>
    <t>19H55</t>
  </si>
  <si>
    <t>SEG/SEX</t>
  </si>
  <si>
    <t>19H25</t>
  </si>
  <si>
    <t>THA C/TUDO</t>
  </si>
  <si>
    <t>14H30</t>
  </si>
  <si>
    <t>BALANÇO GERAL SP CAMPINAS</t>
  </si>
  <si>
    <t>11H50</t>
  </si>
  <si>
    <t>HOJE EM DIA</t>
  </si>
  <si>
    <t>10H00</t>
  </si>
  <si>
    <t>BALANÇO GERAL MANHÃ CAMPINAS</t>
  </si>
  <si>
    <t>07H30</t>
  </si>
  <si>
    <t>R$TOTAL</t>
  </si>
  <si>
    <t xml:space="preserve">DESCONTO </t>
  </si>
  <si>
    <t xml:space="preserve">R$
UNITÁRIO </t>
  </si>
  <si>
    <t>trp</t>
  </si>
  <si>
    <t>grp</t>
  </si>
  <si>
    <t>aud ind</t>
  </si>
  <si>
    <t>aud dom</t>
  </si>
  <si>
    <t>INSERÇÕES
PERÍODO</t>
  </si>
  <si>
    <t xml:space="preserve">MIDIA AVULSA 30"
</t>
  </si>
  <si>
    <t>HORA</t>
  </si>
  <si>
    <t>DIA</t>
  </si>
  <si>
    <t>MIDIA AVULSA 30"</t>
  </si>
  <si>
    <t xml:space="preserve"> DIÁRIAS (BANNER bonificado)</t>
  </si>
  <si>
    <t>portal  TH+</t>
  </si>
  <si>
    <t>BANNER DO EVENTO COM LOGO DO PATROCINADOR (DIÁRIAS)</t>
  </si>
  <si>
    <t>Posts redes sociais com logo nas artes de divulgação ( bonificado)</t>
  </si>
  <si>
    <t>redes sociais</t>
  </si>
  <si>
    <t xml:space="preserve">Divulgação no jornalismo local com vinheta e citação da marca </t>
  </si>
  <si>
    <t xml:space="preserve">Chamadas do evento, ass 5" </t>
  </si>
  <si>
    <t>rotativo</t>
  </si>
  <si>
    <t xml:space="preserve">VINHETAS E REDE SOCIAL </t>
  </si>
  <si>
    <t>CONVERSÃO</t>
  </si>
  <si>
    <t>TOTAL DE DIAS</t>
  </si>
  <si>
    <t xml:space="preserve">ESQUEMA COMERCIAL
</t>
  </si>
  <si>
    <t>HORÁRIO</t>
  </si>
  <si>
    <t>DATA
FINAL</t>
  </si>
  <si>
    <t>DATA
 INICIAL</t>
  </si>
  <si>
    <t>PROJETO</t>
  </si>
  <si>
    <t>bg manhã</t>
  </si>
  <si>
    <t>bg tarde</t>
  </si>
  <si>
    <t>tha com tudo</t>
  </si>
  <si>
    <t>boletim informativo com vinheta e citação</t>
  </si>
  <si>
    <t xml:space="preserve"> 5 BOLETINS BG TARDE </t>
  </si>
  <si>
    <t xml:space="preserve">5 BOLETINS BG MANHÃ </t>
  </si>
  <si>
    <t xml:space="preserve"> 5 BOLETINS THA COM TUDO</t>
  </si>
  <si>
    <t>*0,375 do valor de merchandising</t>
  </si>
  <si>
    <t>Tabela de Preços: OUT 24 A MARÇO 25</t>
  </si>
  <si>
    <t>ARENA</t>
  </si>
  <si>
    <t>DATA 07/06/2025</t>
  </si>
  <si>
    <t xml:space="preserve">10 CHAMADAS BG MANHÃ </t>
  </si>
  <si>
    <t>10 CHAMADAS BG TARDE</t>
  </si>
  <si>
    <t>10 CHAMADAS THA COM TUDO</t>
  </si>
  <si>
    <t>THATHI EM MOVIMENTO _ 07 DE JUNHO 2025</t>
  </si>
  <si>
    <t>Tenda 5m por 5m com testeira e nome do patrocinador, logomarca em toda comunicação visual do evento: pórtico de largada, backdrop, trio, gradis, e logomarca nas camisetas staff</t>
  </si>
  <si>
    <t>arena</t>
  </si>
  <si>
    <t>impactos</t>
  </si>
  <si>
    <t>TH+ NOTICIAS</t>
  </si>
  <si>
    <t>ACERTE OU CAIA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</si>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</sst>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&quot;R$&quot;* #,##0.00_-;\-&quot;R$&quot;* #,##0.00_-;_-&quot;R$&quot;* &quot;-&quot;??_-;_-@_-"/>
    <numFmt numFmtId="166" formatCode="&quot;R$&quot;\ #,##0.00"/>
    <numFmt numFmtId="167" formatCode="_(* #,##0.00_);_(* \(#,##0.00\);_(* &quot;-&quot;??_);_(@_)"/>
    <numFmt numFmtId="168" formatCode="dd/mm/yy;@"/>
    <numFmt numFmtId="169" formatCode="_-[$R$-416]\ * #,##0.00_-;\-[$R$-416]\ * #,##0.00_-;_-[$R$-416]\ * &quot;-&quot;??_-;_-@_-"/>
    <numFmt numFmtId="170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2D2D87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0" xfId="2" applyFont="1" applyAlignment="1">
      <alignment vertical="center"/>
    </xf>
    <xf numFmtId="0" fontId="7" fillId="0" borderId="0" xfId="0" applyFont="1"/>
    <xf numFmtId="166" fontId="8" fillId="4" borderId="0" xfId="0" applyNumberFormat="1" applyFont="1" applyFill="1"/>
    <xf numFmtId="0" fontId="5" fillId="4" borderId="0" xfId="0" applyFont="1" applyFill="1"/>
    <xf numFmtId="0" fontId="8" fillId="4" borderId="1" xfId="3" applyFont="1" applyFill="1" applyBorder="1"/>
    <xf numFmtId="43" fontId="4" fillId="0" borderId="0" xfId="0" applyNumberFormat="1" applyFont="1"/>
    <xf numFmtId="17" fontId="5" fillId="4" borderId="0" xfId="0" applyNumberFormat="1" applyFont="1" applyFill="1"/>
    <xf numFmtId="0" fontId="9" fillId="4" borderId="1" xfId="3" applyFont="1" applyFill="1" applyBorder="1"/>
    <xf numFmtId="0" fontId="10" fillId="0" borderId="0" xfId="0" applyFont="1" applyAlignment="1">
      <alignment horizontal="center"/>
    </xf>
    <xf numFmtId="4" fontId="10" fillId="3" borderId="0" xfId="0" applyNumberFormat="1" applyFont="1" applyFill="1" applyAlignment="1">
      <alignment horizontal="center"/>
    </xf>
    <xf numFmtId="43" fontId="3" fillId="0" borderId="0" xfId="0" applyNumberFormat="1" applyFont="1"/>
    <xf numFmtId="167" fontId="11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center"/>
    </xf>
    <xf numFmtId="3" fontId="11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Continuous"/>
    </xf>
    <xf numFmtId="0" fontId="4" fillId="4" borderId="0" xfId="0" applyFont="1" applyFill="1" applyAlignment="1">
      <alignment horizontal="center"/>
    </xf>
    <xf numFmtId="0" fontId="11" fillId="4" borderId="0" xfId="0" applyFont="1" applyFill="1"/>
    <xf numFmtId="43" fontId="5" fillId="5" borderId="2" xfId="1" applyFont="1" applyFill="1" applyBorder="1" applyAlignment="1">
      <alignment horizontal="right" vertical="center"/>
    </xf>
    <xf numFmtId="168" fontId="3" fillId="5" borderId="3" xfId="1" applyNumberFormat="1" applyFont="1" applyFill="1" applyBorder="1" applyAlignment="1">
      <alignment horizontal="center" vertical="center" wrapText="1"/>
    </xf>
    <xf numFmtId="43" fontId="4" fillId="5" borderId="4" xfId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169" fontId="13" fillId="6" borderId="5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4" fontId="13" fillId="6" borderId="5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168" fontId="5" fillId="5" borderId="3" xfId="0" applyNumberFormat="1" applyFont="1" applyFill="1" applyBorder="1" applyAlignment="1">
      <alignment horizontal="center" vertical="center"/>
    </xf>
    <xf numFmtId="168" fontId="5" fillId="5" borderId="3" xfId="1" applyNumberFormat="1" applyFont="1" applyFill="1" applyBorder="1" applyAlignment="1">
      <alignment horizontal="center" vertical="center" wrapText="1"/>
    </xf>
    <xf numFmtId="43" fontId="4" fillId="5" borderId="6" xfId="1" applyFont="1" applyFill="1" applyBorder="1" applyAlignment="1">
      <alignment horizontal="center" vertical="center" wrapText="1"/>
    </xf>
    <xf numFmtId="9" fontId="6" fillId="5" borderId="3" xfId="1" applyNumberFormat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right" vertical="center"/>
    </xf>
    <xf numFmtId="43" fontId="6" fillId="5" borderId="3" xfId="1" applyFont="1" applyFill="1" applyBorder="1" applyAlignment="1">
      <alignment horizontal="center"/>
    </xf>
    <xf numFmtId="3" fontId="14" fillId="6" borderId="5" xfId="0" applyNumberFormat="1" applyFont="1" applyFill="1" applyBorder="1" applyAlignment="1">
      <alignment horizontal="center" vertical="center" textRotation="90" wrapText="1"/>
    </xf>
    <xf numFmtId="4" fontId="14" fillId="6" borderId="5" xfId="0" applyNumberFormat="1" applyFont="1" applyFill="1" applyBorder="1" applyAlignment="1">
      <alignment horizontal="center" vertical="center" wrapText="1"/>
    </xf>
    <xf numFmtId="3" fontId="14" fillId="6" borderId="5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9" fontId="6" fillId="5" borderId="3" xfId="1" applyNumberFormat="1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168" fontId="3" fillId="5" borderId="8" xfId="1" applyNumberFormat="1" applyFont="1" applyFill="1" applyBorder="1" applyAlignment="1">
      <alignment horizontal="center" vertical="center" wrapText="1"/>
    </xf>
    <xf numFmtId="0" fontId="3" fillId="5" borderId="3" xfId="1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168" fontId="5" fillId="5" borderId="8" xfId="1" applyNumberFormat="1" applyFont="1" applyFill="1" applyBorder="1" applyAlignment="1">
      <alignment horizontal="center" vertical="center" wrapText="1"/>
    </xf>
    <xf numFmtId="168" fontId="5" fillId="5" borderId="2" xfId="1" applyNumberFormat="1" applyFont="1" applyFill="1" applyBorder="1" applyAlignment="1">
      <alignment horizontal="center" vertical="center" wrapText="1"/>
    </xf>
    <xf numFmtId="168" fontId="5" fillId="5" borderId="10" xfId="1" applyNumberFormat="1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Continuous" wrapText="1"/>
    </xf>
    <xf numFmtId="0" fontId="14" fillId="6" borderId="10" xfId="0" applyFont="1" applyFill="1" applyBorder="1" applyAlignment="1">
      <alignment wrapText="1"/>
    </xf>
    <xf numFmtId="0" fontId="14" fillId="6" borderId="8" xfId="0" applyFont="1" applyFill="1" applyBorder="1" applyAlignment="1">
      <alignment wrapText="1"/>
    </xf>
    <xf numFmtId="0" fontId="14" fillId="6" borderId="3" xfId="0" applyFont="1" applyFill="1" applyBorder="1" applyAlignment="1">
      <alignment wrapText="1"/>
    </xf>
    <xf numFmtId="43" fontId="6" fillId="5" borderId="3" xfId="1" applyFont="1" applyFill="1" applyBorder="1" applyAlignment="1"/>
    <xf numFmtId="170" fontId="5" fillId="5" borderId="3" xfId="0" applyNumberFormat="1" applyFont="1" applyFill="1" applyBorder="1" applyAlignment="1">
      <alignment horizontal="center"/>
    </xf>
    <xf numFmtId="9" fontId="6" fillId="5" borderId="3" xfId="1" applyNumberFormat="1" applyFont="1" applyFill="1" applyBorder="1" applyAlignment="1">
      <alignment horizontal="center"/>
    </xf>
    <xf numFmtId="0" fontId="5" fillId="5" borderId="3" xfId="0" applyFont="1" applyFill="1" applyBorder="1"/>
    <xf numFmtId="3" fontId="5" fillId="5" borderId="0" xfId="0" applyNumberFormat="1" applyFont="1" applyFill="1" applyAlignment="1">
      <alignment horizontal="center" vertical="center"/>
    </xf>
    <xf numFmtId="0" fontId="10" fillId="3" borderId="0" xfId="0" applyFont="1" applyFill="1"/>
    <xf numFmtId="43" fontId="6" fillId="5" borderId="2" xfId="1" applyFont="1" applyFill="1" applyBorder="1" applyAlignment="1">
      <alignment horizontal="center"/>
    </xf>
    <xf numFmtId="17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168" fontId="5" fillId="5" borderId="2" xfId="0" applyNumberFormat="1" applyFont="1" applyFill="1" applyBorder="1" applyAlignment="1">
      <alignment horizontal="center" vertical="center"/>
    </xf>
    <xf numFmtId="170" fontId="5" fillId="5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4" fillId="6" borderId="5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Continuous" wrapText="1"/>
    </xf>
    <xf numFmtId="0" fontId="14" fillId="6" borderId="5" xfId="0" applyFont="1" applyFill="1" applyBorder="1" applyAlignment="1">
      <alignment horizontal="center" vertical="center"/>
    </xf>
    <xf numFmtId="0" fontId="3" fillId="3" borderId="0" xfId="0" applyFont="1" applyFill="1"/>
    <xf numFmtId="0" fontId="10" fillId="0" borderId="0" xfId="0" applyFont="1"/>
    <xf numFmtId="3" fontId="11" fillId="3" borderId="0" xfId="0" applyNumberFormat="1" applyFont="1" applyFill="1" applyAlignment="1">
      <alignment horizont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0" xfId="0" applyNumberFormat="1" applyFont="1"/>
    <xf numFmtId="164" fontId="6" fillId="0" borderId="0" xfId="0" applyNumberFormat="1" applyFont="1"/>
    <xf numFmtId="43" fontId="5" fillId="0" borderId="0" xfId="1" applyFont="1"/>
    <xf numFmtId="43" fontId="3" fillId="0" borderId="0" xfId="1" applyFont="1"/>
    <xf numFmtId="0" fontId="16" fillId="7" borderId="0" xfId="0" applyFont="1" applyFill="1" applyAlignment="1">
      <alignment horizontal="center" vertical="center"/>
    </xf>
    <xf numFmtId="0" fontId="14" fillId="6" borderId="5" xfId="0" applyFont="1" applyFill="1" applyBorder="1" applyAlignment="1">
      <alignment horizontal="center" vertical="center" textRotation="90"/>
    </xf>
    <xf numFmtId="0" fontId="14" fillId="6" borderId="12" xfId="0" applyFont="1" applyFill="1" applyBorder="1" applyAlignment="1">
      <alignment horizontal="center" vertical="center" textRotation="90"/>
    </xf>
    <xf numFmtId="3" fontId="14" fillId="6" borderId="11" xfId="0" applyNumberFormat="1" applyFont="1" applyFill="1" applyBorder="1" applyAlignment="1">
      <alignment horizontal="center" vertical="center" textRotation="90"/>
    </xf>
    <xf numFmtId="3" fontId="14" fillId="6" borderId="9" xfId="0" applyNumberFormat="1" applyFont="1" applyFill="1" applyBorder="1" applyAlignment="1">
      <alignment horizontal="center" vertical="center" textRotation="90"/>
    </xf>
    <xf numFmtId="3" fontId="14" fillId="6" borderId="7" xfId="0" applyNumberFormat="1" applyFont="1" applyFill="1" applyBorder="1" applyAlignment="1">
      <alignment horizontal="center" vertical="center" textRotation="90"/>
    </xf>
  </cellXfs>
  <cellStyles count="4">
    <cellStyle name="Bom" xfId="3" builtinId="26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F451-7AE3-4606-9FB5-DAE6D5BA11A3}">
  <dimension ref="A1:T57"/>
  <sheetViews>
    <sheetView showGridLines="0" tabSelected="1" zoomScale="80" zoomScaleNormal="80" workbookViewId="0">
      <selection sqref="A1:P1"/>
    </sheetView>
  </sheetViews>
  <sheetFormatPr defaultColWidth="13.42578125" defaultRowHeight="15.75" x14ac:dyDescent="0.25"/>
  <cols>
    <col min="1" max="1" width="12.5703125" style="1" customWidth="1"/>
    <col min="2" max="2" width="24" style="4" bestFit="1" customWidth="1"/>
    <col min="3" max="3" width="9.140625" style="4" bestFit="1" customWidth="1"/>
    <col min="4" max="4" width="13.7109375" style="1" customWidth="1"/>
    <col min="5" max="5" width="58.42578125" style="1" customWidth="1"/>
    <col min="6" max="6" width="12.42578125" style="1" hidden="1" customWidth="1"/>
    <col min="7" max="9" width="11" style="3" customWidth="1"/>
    <col min="10" max="10" width="14.28515625" style="3" customWidth="1"/>
    <col min="11" max="11" width="14.7109375" style="3" bestFit="1" customWidth="1"/>
    <col min="12" max="12" width="13.42578125" style="3"/>
    <col min="13" max="13" width="13" style="1" customWidth="1"/>
    <col min="14" max="14" width="16.42578125" style="2" bestFit="1" customWidth="1"/>
    <col min="15" max="15" width="25.5703125" style="1" bestFit="1" customWidth="1"/>
    <col min="16" max="16" width="29.42578125" style="1" customWidth="1"/>
    <col min="17" max="16384" width="13.42578125" style="1"/>
  </cols>
  <sheetData>
    <row r="1" spans="1:20" ht="31.5" x14ac:dyDescent="0.25">
      <c r="A1" s="86" t="s">
        <v>69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20" s="71" customFormat="1" ht="25.5" x14ac:dyDescent="0.2">
      <c r="A2" s="75" t="s">
        <v>54</v>
      </c>
      <c r="B2" s="73" t="s">
        <v>53</v>
      </c>
      <c r="C2" s="73" t="s">
        <v>52</v>
      </c>
      <c r="D2" s="75" t="s">
        <v>51</v>
      </c>
      <c r="E2" s="74" t="s">
        <v>50</v>
      </c>
      <c r="F2" s="73" t="s">
        <v>49</v>
      </c>
      <c r="G2" s="42" t="s">
        <v>34</v>
      </c>
      <c r="H2" s="42" t="s">
        <v>33</v>
      </c>
      <c r="I2" s="42" t="s">
        <v>32</v>
      </c>
      <c r="J2" s="42" t="s">
        <v>30</v>
      </c>
      <c r="K2" s="72" t="s">
        <v>48</v>
      </c>
      <c r="L2" s="72"/>
      <c r="M2" s="73" t="s">
        <v>29</v>
      </c>
      <c r="N2" s="72" t="s">
        <v>27</v>
      </c>
      <c r="O2" s="73" t="s">
        <v>28</v>
      </c>
      <c r="P2" s="72" t="s">
        <v>27</v>
      </c>
    </row>
    <row r="3" spans="1:20" s="5" customFormat="1" x14ac:dyDescent="0.2">
      <c r="A3" s="87" t="s">
        <v>47</v>
      </c>
      <c r="B3" s="53">
        <v>45784</v>
      </c>
      <c r="C3" s="69">
        <v>45814</v>
      </c>
      <c r="D3" s="68" t="s">
        <v>46</v>
      </c>
      <c r="E3" s="48" t="s">
        <v>45</v>
      </c>
      <c r="F3" s="47">
        <f>(C3-B3)+1</f>
        <v>31</v>
      </c>
      <c r="G3" s="47">
        <v>150</v>
      </c>
      <c r="H3" s="45">
        <v>2.2999999999999998</v>
      </c>
      <c r="I3" s="45">
        <v>0.98</v>
      </c>
      <c r="J3" s="45">
        <f>I3*G3</f>
        <v>147</v>
      </c>
      <c r="K3" s="70">
        <v>0.375</v>
      </c>
      <c r="L3" s="70"/>
      <c r="M3" s="65">
        <v>4356.7299999999996</v>
      </c>
      <c r="N3" s="25">
        <f>M3*G3</f>
        <v>653509.49999999988</v>
      </c>
      <c r="O3" s="44">
        <v>0.91</v>
      </c>
      <c r="P3" s="25">
        <f>((N3-N3*O3))</f>
        <v>58815.854999999981</v>
      </c>
      <c r="R3" s="79" t="s">
        <v>62</v>
      </c>
    </row>
    <row r="4" spans="1:20" x14ac:dyDescent="0.25">
      <c r="A4" s="87"/>
      <c r="B4" s="53">
        <v>46161</v>
      </c>
      <c r="C4" s="69">
        <v>45808</v>
      </c>
      <c r="D4" s="68" t="s">
        <v>55</v>
      </c>
      <c r="E4" s="67" t="s">
        <v>44</v>
      </c>
      <c r="F4" s="47">
        <f>(C4-B4)+1</f>
        <v>-352</v>
      </c>
      <c r="G4" s="47">
        <v>10</v>
      </c>
      <c r="H4" s="45">
        <v>2.13</v>
      </c>
      <c r="I4" s="45">
        <v>0.76</v>
      </c>
      <c r="J4" s="45">
        <f>I4*G4</f>
        <v>7.6</v>
      </c>
      <c r="K4" s="66">
        <v>0.375</v>
      </c>
      <c r="L4" s="66"/>
      <c r="M4" s="65">
        <v>3093.37</v>
      </c>
      <c r="N4" s="25">
        <f>M4*G4</f>
        <v>30933.699999999997</v>
      </c>
      <c r="O4" s="44">
        <v>0.91</v>
      </c>
      <c r="P4" s="25">
        <f>((N4-N4*O4))</f>
        <v>2784.0329999999994</v>
      </c>
      <c r="Q4" s="64" t="s">
        <v>66</v>
      </c>
      <c r="R4" s="76"/>
      <c r="S4" s="76"/>
      <c r="T4" s="85">
        <f>8249*0.375</f>
        <v>3093.375</v>
      </c>
    </row>
    <row r="5" spans="1:20" x14ac:dyDescent="0.25">
      <c r="A5" s="87"/>
      <c r="B5" s="53">
        <v>46161</v>
      </c>
      <c r="C5" s="69">
        <v>45808</v>
      </c>
      <c r="D5" s="33" t="s">
        <v>56</v>
      </c>
      <c r="E5" s="67" t="s">
        <v>44</v>
      </c>
      <c r="F5" s="63"/>
      <c r="G5" s="46">
        <v>10</v>
      </c>
      <c r="H5" s="45">
        <v>4.08</v>
      </c>
      <c r="I5" s="45">
        <v>1.43</v>
      </c>
      <c r="J5" s="45">
        <f t="shared" ref="J5:J6" si="0">I5*G5</f>
        <v>14.299999999999999</v>
      </c>
      <c r="K5" s="66">
        <v>0.375</v>
      </c>
      <c r="L5" s="60"/>
      <c r="M5" s="39">
        <v>5683.88</v>
      </c>
      <c r="N5" s="25">
        <f>M5*G5</f>
        <v>56838.8</v>
      </c>
      <c r="O5" s="44">
        <v>0.91</v>
      </c>
      <c r="P5" s="25">
        <f>((N5-N5*O5))</f>
        <v>5115.4919999999984</v>
      </c>
      <c r="Q5" s="64" t="s">
        <v>67</v>
      </c>
      <c r="R5" s="76"/>
      <c r="S5" s="76"/>
      <c r="T5" s="85">
        <f>15157*0.375</f>
        <v>5683.875</v>
      </c>
    </row>
    <row r="6" spans="1:20" x14ac:dyDescent="0.25">
      <c r="A6" s="87"/>
      <c r="B6" s="53">
        <v>46161</v>
      </c>
      <c r="C6" s="69">
        <v>45808</v>
      </c>
      <c r="D6" s="33" t="s">
        <v>57</v>
      </c>
      <c r="E6" s="67" t="s">
        <v>44</v>
      </c>
      <c r="F6" s="63"/>
      <c r="G6" s="46">
        <v>10</v>
      </c>
      <c r="H6" s="45">
        <v>2.2999999999999998</v>
      </c>
      <c r="I6" s="45">
        <v>0.82</v>
      </c>
      <c r="J6" s="45">
        <f t="shared" si="0"/>
        <v>8.1999999999999993</v>
      </c>
      <c r="K6" s="66">
        <v>0.375</v>
      </c>
      <c r="L6" s="60"/>
      <c r="M6" s="39">
        <v>4248</v>
      </c>
      <c r="N6" s="25">
        <f>M6*G6</f>
        <v>42480</v>
      </c>
      <c r="O6" s="44">
        <v>0.91</v>
      </c>
      <c r="P6" s="25">
        <f>((N6-N6*O6))</f>
        <v>3823.1999999999971</v>
      </c>
      <c r="Q6" s="64" t="s">
        <v>68</v>
      </c>
      <c r="R6" s="76"/>
      <c r="S6" s="76"/>
      <c r="T6" s="85">
        <f>11328*0.375</f>
        <v>4248</v>
      </c>
    </row>
    <row r="7" spans="1:20" x14ac:dyDescent="0.25">
      <c r="A7" s="87"/>
      <c r="B7" s="35"/>
      <c r="C7" s="34"/>
      <c r="D7" s="33"/>
      <c r="E7" s="62"/>
      <c r="F7" s="63"/>
      <c r="G7" s="46"/>
      <c r="H7" s="45"/>
      <c r="I7" s="45"/>
      <c r="J7" s="51"/>
      <c r="K7" s="60"/>
      <c r="L7" s="60"/>
      <c r="M7" s="39"/>
      <c r="N7" s="25"/>
      <c r="O7" s="44"/>
      <c r="P7" s="25">
        <f>((N7-N7*O7))</f>
        <v>0</v>
      </c>
      <c r="Q7" s="77"/>
    </row>
    <row r="8" spans="1:20" x14ac:dyDescent="0.25">
      <c r="A8" s="87"/>
      <c r="B8" s="35">
        <v>45810</v>
      </c>
      <c r="C8" s="34">
        <v>45814</v>
      </c>
      <c r="D8" s="68" t="s">
        <v>55</v>
      </c>
      <c r="E8" s="62" t="s">
        <v>58</v>
      </c>
      <c r="F8" s="63"/>
      <c r="G8" s="46">
        <v>5</v>
      </c>
      <c r="H8" s="45">
        <v>2.13</v>
      </c>
      <c r="I8" s="45">
        <v>0.76</v>
      </c>
      <c r="J8" s="45">
        <f>I8*G8</f>
        <v>3.8</v>
      </c>
      <c r="K8" s="60">
        <v>0.375</v>
      </c>
      <c r="L8" s="60"/>
      <c r="M8" s="65">
        <v>3093.37</v>
      </c>
      <c r="N8" s="25">
        <f>M8*G8</f>
        <v>15466.849999999999</v>
      </c>
      <c r="O8" s="61">
        <v>0.91</v>
      </c>
      <c r="P8" s="25">
        <f>((N8-N8*O8))</f>
        <v>1392.0164999999997</v>
      </c>
      <c r="Q8" s="64" t="s">
        <v>60</v>
      </c>
      <c r="R8" s="76"/>
      <c r="S8" s="76"/>
    </row>
    <row r="9" spans="1:20" x14ac:dyDescent="0.25">
      <c r="A9" s="87"/>
      <c r="B9" s="35">
        <v>45810</v>
      </c>
      <c r="C9" s="34">
        <v>45814</v>
      </c>
      <c r="D9" s="33" t="s">
        <v>56</v>
      </c>
      <c r="E9" s="62" t="s">
        <v>58</v>
      </c>
      <c r="F9" s="63"/>
      <c r="G9" s="46">
        <v>5</v>
      </c>
      <c r="H9" s="45">
        <v>4.08</v>
      </c>
      <c r="I9" s="45">
        <v>1.43</v>
      </c>
      <c r="J9" s="45">
        <f t="shared" ref="J9:J10" si="1">I9*G9</f>
        <v>7.1499999999999995</v>
      </c>
      <c r="K9" s="60">
        <v>0.375</v>
      </c>
      <c r="L9" s="60"/>
      <c r="M9" s="39">
        <v>5683.88</v>
      </c>
      <c r="N9" s="25">
        <f>M9*G9</f>
        <v>28419.4</v>
      </c>
      <c r="O9" s="61">
        <v>0.91</v>
      </c>
      <c r="P9" s="25">
        <f>((N9-N9*O9))</f>
        <v>2557.7459999999992</v>
      </c>
      <c r="Q9" s="64" t="s">
        <v>59</v>
      </c>
      <c r="R9" s="76"/>
      <c r="S9" s="76"/>
    </row>
    <row r="10" spans="1:20" x14ac:dyDescent="0.25">
      <c r="A10" s="87"/>
      <c r="B10" s="35">
        <v>45810</v>
      </c>
      <c r="C10" s="34">
        <v>45814</v>
      </c>
      <c r="D10" s="33" t="s">
        <v>57</v>
      </c>
      <c r="E10" s="62" t="s">
        <v>58</v>
      </c>
      <c r="F10" s="63"/>
      <c r="G10" s="46">
        <v>5</v>
      </c>
      <c r="H10" s="45">
        <v>2.2999999999999998</v>
      </c>
      <c r="I10" s="45">
        <v>0.82</v>
      </c>
      <c r="J10" s="45">
        <f t="shared" si="1"/>
        <v>4.0999999999999996</v>
      </c>
      <c r="K10" s="60">
        <v>0.375</v>
      </c>
      <c r="L10" s="60"/>
      <c r="M10" s="39">
        <v>4248</v>
      </c>
      <c r="N10" s="25">
        <f>M10*G10</f>
        <v>21240</v>
      </c>
      <c r="O10" s="61">
        <v>0.91</v>
      </c>
      <c r="P10" s="25">
        <f>((N10-N10*O10))</f>
        <v>1911.5999999999985</v>
      </c>
      <c r="Q10" s="76" t="s">
        <v>61</v>
      </c>
      <c r="R10" s="76"/>
      <c r="S10" s="76"/>
    </row>
    <row r="11" spans="1:20" x14ac:dyDescent="0.25">
      <c r="A11" s="87"/>
      <c r="B11" s="35"/>
      <c r="C11" s="34"/>
      <c r="D11" s="33"/>
      <c r="E11" s="62"/>
      <c r="F11" s="63"/>
      <c r="G11" s="46"/>
      <c r="H11" s="46"/>
      <c r="I11" s="46"/>
      <c r="J11" s="46"/>
      <c r="K11" s="60"/>
      <c r="L11" s="60"/>
      <c r="M11" s="39"/>
      <c r="N11" s="38"/>
      <c r="O11" s="61"/>
      <c r="P11" s="25"/>
    </row>
    <row r="12" spans="1:20" x14ac:dyDescent="0.25">
      <c r="A12" s="87"/>
      <c r="B12" s="35"/>
      <c r="C12" s="34"/>
      <c r="D12" s="33"/>
      <c r="E12" s="62"/>
      <c r="F12" s="63"/>
      <c r="G12" s="46"/>
      <c r="H12" s="46"/>
      <c r="I12" s="46"/>
      <c r="J12" s="46"/>
      <c r="K12" s="60"/>
      <c r="L12" s="60"/>
      <c r="M12" s="39"/>
      <c r="N12" s="38"/>
      <c r="O12" s="61"/>
      <c r="P12" s="25"/>
    </row>
    <row r="13" spans="1:20" x14ac:dyDescent="0.25">
      <c r="A13" s="87"/>
      <c r="B13" s="35" t="s">
        <v>43</v>
      </c>
      <c r="C13" s="34"/>
      <c r="D13" s="33"/>
      <c r="E13" s="62" t="s">
        <v>42</v>
      </c>
      <c r="F13" s="47"/>
      <c r="G13" s="46">
        <v>20</v>
      </c>
      <c r="H13" s="46"/>
      <c r="I13" s="46"/>
      <c r="J13" s="46"/>
      <c r="K13" s="60"/>
      <c r="L13" s="60"/>
      <c r="M13" s="39"/>
      <c r="N13" s="38"/>
      <c r="O13" s="61"/>
      <c r="P13" s="25"/>
    </row>
    <row r="14" spans="1:20" x14ac:dyDescent="0.25">
      <c r="A14" s="87"/>
      <c r="B14" s="35" t="s">
        <v>40</v>
      </c>
      <c r="C14" s="34"/>
      <c r="D14" s="33"/>
      <c r="E14" s="62" t="s">
        <v>41</v>
      </c>
      <c r="F14" s="46"/>
      <c r="G14" s="46">
        <v>30</v>
      </c>
      <c r="H14" s="46"/>
      <c r="I14" s="46"/>
      <c r="J14" s="46"/>
      <c r="K14" s="60"/>
      <c r="L14" s="60"/>
      <c r="M14" s="39"/>
      <c r="N14" s="38"/>
      <c r="O14" s="61"/>
      <c r="P14" s="25"/>
    </row>
    <row r="15" spans="1:20" x14ac:dyDescent="0.25">
      <c r="A15" s="87"/>
      <c r="B15" s="35" t="s">
        <v>40</v>
      </c>
      <c r="C15" s="34"/>
      <c r="D15" s="33"/>
      <c r="E15" s="62" t="s">
        <v>39</v>
      </c>
      <c r="F15" s="46"/>
      <c r="G15" s="46">
        <v>30</v>
      </c>
      <c r="H15" s="46"/>
      <c r="I15" s="46"/>
      <c r="J15" s="46"/>
      <c r="K15" s="60"/>
      <c r="L15" s="60"/>
      <c r="M15" s="39"/>
      <c r="N15" s="38"/>
      <c r="O15" s="61"/>
      <c r="P15" s="25"/>
    </row>
    <row r="16" spans="1:20" x14ac:dyDescent="0.25">
      <c r="A16" s="87"/>
      <c r="B16" s="35"/>
      <c r="C16" s="34"/>
      <c r="D16" s="33"/>
      <c r="E16" s="35"/>
      <c r="G16" s="35"/>
      <c r="H16" s="35"/>
      <c r="I16" s="35"/>
      <c r="J16" s="35"/>
      <c r="K16" s="60"/>
      <c r="L16" s="60"/>
      <c r="M16" s="39"/>
      <c r="N16" s="39"/>
      <c r="O16" s="39"/>
      <c r="P16" s="25">
        <f>((N16-N16*O16))</f>
        <v>0</v>
      </c>
    </row>
    <row r="17" spans="1:16" ht="16.5" customHeight="1" x14ac:dyDescent="0.25">
      <c r="A17" s="87"/>
      <c r="B17" s="35"/>
      <c r="C17" s="34"/>
      <c r="D17" s="33"/>
      <c r="E17" s="32"/>
      <c r="F17" s="46"/>
      <c r="G17" s="46"/>
      <c r="H17" s="46"/>
      <c r="I17" s="46"/>
      <c r="J17" s="46"/>
      <c r="K17" s="60"/>
      <c r="L17" s="60"/>
      <c r="M17" s="59"/>
      <c r="N17" s="25"/>
      <c r="O17" s="44"/>
      <c r="P17" s="25">
        <f>((N17-N17*O17))</f>
        <v>0</v>
      </c>
    </row>
    <row r="18" spans="1:16" ht="45.95" customHeight="1" x14ac:dyDescent="0.25">
      <c r="A18" s="88"/>
      <c r="B18" s="43"/>
      <c r="C18" s="42"/>
      <c r="D18" s="42"/>
      <c r="E18" s="42"/>
      <c r="F18" s="42"/>
      <c r="G18" s="42">
        <f>SUM(G3:G10)</f>
        <v>195</v>
      </c>
      <c r="H18" s="42"/>
      <c r="I18" s="42"/>
      <c r="J18" s="42">
        <f>SUM(J3:J17)</f>
        <v>192.15</v>
      </c>
      <c r="K18" s="42"/>
      <c r="L18" s="42"/>
      <c r="M18" s="42"/>
      <c r="N18" s="41">
        <f>SUM(N3:N16)</f>
        <v>848888.24999999988</v>
      </c>
      <c r="O18" s="42"/>
      <c r="P18" s="41">
        <f>SUM(P3:P17)</f>
        <v>76399.942499999976</v>
      </c>
    </row>
    <row r="19" spans="1:16" ht="25.5" customHeight="1" x14ac:dyDescent="0.25">
      <c r="A19" s="89" t="s">
        <v>38</v>
      </c>
      <c r="B19" s="55"/>
      <c r="C19" s="55" t="s">
        <v>37</v>
      </c>
      <c r="D19" s="55" t="s">
        <v>36</v>
      </c>
      <c r="E19" s="55" t="s">
        <v>35</v>
      </c>
      <c r="F19" s="55"/>
      <c r="G19" s="58" t="s">
        <v>34</v>
      </c>
      <c r="H19" s="57" t="s">
        <v>33</v>
      </c>
      <c r="I19" s="57" t="s">
        <v>32</v>
      </c>
      <c r="J19" s="57" t="s">
        <v>31</v>
      </c>
      <c r="K19" s="57" t="s">
        <v>30</v>
      </c>
      <c r="L19" s="56"/>
      <c r="M19" s="55" t="s">
        <v>29</v>
      </c>
      <c r="N19" s="55" t="s">
        <v>27</v>
      </c>
      <c r="O19" s="55" t="s">
        <v>28</v>
      </c>
      <c r="P19" s="55" t="s">
        <v>27</v>
      </c>
    </row>
    <row r="20" spans="1:16" ht="17.45" customHeight="1" x14ac:dyDescent="0.25">
      <c r="A20" s="90"/>
      <c r="B20" s="54"/>
      <c r="C20" s="48" t="s">
        <v>17</v>
      </c>
      <c r="D20" s="48" t="s">
        <v>26</v>
      </c>
      <c r="E20" s="48" t="s">
        <v>25</v>
      </c>
      <c r="F20" s="26"/>
      <c r="G20" s="47">
        <v>7</v>
      </c>
      <c r="H20" s="51">
        <v>2.08</v>
      </c>
      <c r="I20" s="51">
        <v>0.86</v>
      </c>
      <c r="J20" s="46"/>
      <c r="K20" s="50">
        <f t="shared" ref="K20:K30" si="2">I20*G20</f>
        <v>6.02</v>
      </c>
      <c r="L20" s="26"/>
      <c r="M20" s="45">
        <v>3174</v>
      </c>
      <c r="N20" s="25">
        <f>M20*G20</f>
        <v>22218</v>
      </c>
      <c r="O20" s="44">
        <v>0.87</v>
      </c>
      <c r="P20" s="25">
        <f>((N20-N20*O20))</f>
        <v>2888.34</v>
      </c>
    </row>
    <row r="21" spans="1:16" ht="17.45" customHeight="1" x14ac:dyDescent="0.25">
      <c r="A21" s="90"/>
      <c r="B21" s="52"/>
      <c r="C21" s="48" t="s">
        <v>17</v>
      </c>
      <c r="D21" s="48" t="s">
        <v>24</v>
      </c>
      <c r="E21" s="48" t="s">
        <v>23</v>
      </c>
      <c r="F21" s="26"/>
      <c r="G21" s="47">
        <v>7</v>
      </c>
      <c r="H21" s="51">
        <v>1.98</v>
      </c>
      <c r="I21" s="51">
        <v>0.78</v>
      </c>
      <c r="J21" s="46"/>
      <c r="K21" s="50">
        <f t="shared" si="2"/>
        <v>5.46</v>
      </c>
      <c r="L21" s="26"/>
      <c r="M21" s="45">
        <v>5852</v>
      </c>
      <c r="N21" s="25">
        <f>M21*G21</f>
        <v>40964</v>
      </c>
      <c r="O21" s="44">
        <v>0.87</v>
      </c>
      <c r="P21" s="25">
        <f>((N21-N21*O21))</f>
        <v>5325.32</v>
      </c>
    </row>
    <row r="22" spans="1:16" ht="17.45" customHeight="1" x14ac:dyDescent="0.25">
      <c r="A22" s="90"/>
      <c r="B22" s="52"/>
      <c r="C22" s="48" t="s">
        <v>17</v>
      </c>
      <c r="D22" s="48" t="s">
        <v>22</v>
      </c>
      <c r="E22" s="48" t="s">
        <v>21</v>
      </c>
      <c r="F22" s="26"/>
      <c r="G22" s="47">
        <v>5</v>
      </c>
      <c r="H22" s="51">
        <v>4.01</v>
      </c>
      <c r="I22" s="51">
        <v>1.62</v>
      </c>
      <c r="J22" s="46"/>
      <c r="K22" s="50">
        <f t="shared" si="2"/>
        <v>8.1000000000000014</v>
      </c>
      <c r="L22" s="26"/>
      <c r="M22" s="45">
        <v>6363</v>
      </c>
      <c r="N22" s="25">
        <f>M22*G22</f>
        <v>31815</v>
      </c>
      <c r="O22" s="44">
        <v>0.87</v>
      </c>
      <c r="P22" s="25">
        <f>((N22-N22*O22))</f>
        <v>4135.9500000000007</v>
      </c>
    </row>
    <row r="23" spans="1:16" ht="17.45" customHeight="1" x14ac:dyDescent="0.25">
      <c r="A23" s="90"/>
      <c r="B23" s="53"/>
      <c r="C23" s="48" t="s">
        <v>17</v>
      </c>
      <c r="D23" s="48" t="s">
        <v>20</v>
      </c>
      <c r="E23" s="48" t="s">
        <v>19</v>
      </c>
      <c r="F23" s="26"/>
      <c r="G23" s="47">
        <v>5</v>
      </c>
      <c r="H23" s="51">
        <v>2.62</v>
      </c>
      <c r="I23" s="51">
        <v>1.1100000000000001</v>
      </c>
      <c r="J23" s="46"/>
      <c r="K23" s="50">
        <f t="shared" si="2"/>
        <v>5.5500000000000007</v>
      </c>
      <c r="L23" s="26"/>
      <c r="M23" s="45">
        <v>4358</v>
      </c>
      <c r="N23" s="25">
        <f>M23*G23</f>
        <v>21790</v>
      </c>
      <c r="O23" s="44">
        <v>0.87</v>
      </c>
      <c r="P23" s="25">
        <f>((N23-N23*O23))</f>
        <v>2832.7000000000007</v>
      </c>
    </row>
    <row r="24" spans="1:16" ht="17.45" customHeight="1" x14ac:dyDescent="0.25">
      <c r="A24" s="90"/>
      <c r="B24" s="52"/>
      <c r="C24" s="48" t="s">
        <v>17</v>
      </c>
      <c r="D24" s="48" t="s">
        <v>18</v>
      </c>
      <c r="E24" s="48" t="s">
        <v>73</v>
      </c>
      <c r="F24" s="26"/>
      <c r="G24" s="47">
        <v>4</v>
      </c>
      <c r="H24" s="51">
        <v>3.35</v>
      </c>
      <c r="I24" s="51">
        <v>1.42</v>
      </c>
      <c r="J24" s="46"/>
      <c r="K24" s="50">
        <f t="shared" si="2"/>
        <v>5.68</v>
      </c>
      <c r="L24" s="26"/>
      <c r="M24" s="45">
        <v>14380</v>
      </c>
      <c r="N24" s="25">
        <f>M24*G24</f>
        <v>57520</v>
      </c>
      <c r="O24" s="44">
        <v>0.87</v>
      </c>
      <c r="P24" s="25">
        <f>((N24-N24*O24))</f>
        <v>7477.5999999999985</v>
      </c>
    </row>
    <row r="25" spans="1:16" ht="17.45" customHeight="1" x14ac:dyDescent="0.25">
      <c r="A25" s="90"/>
      <c r="B25" s="52"/>
      <c r="C25" s="48" t="s">
        <v>17</v>
      </c>
      <c r="D25" s="48" t="s">
        <v>16</v>
      </c>
      <c r="E25" s="48" t="s">
        <v>15</v>
      </c>
      <c r="F25" s="26"/>
      <c r="G25" s="47">
        <v>2</v>
      </c>
      <c r="H25" s="51">
        <v>3.15</v>
      </c>
      <c r="I25" s="51">
        <v>1.48</v>
      </c>
      <c r="J25" s="46"/>
      <c r="K25" s="50">
        <f t="shared" si="2"/>
        <v>2.96</v>
      </c>
      <c r="L25" s="26"/>
      <c r="M25" s="45">
        <v>24808</v>
      </c>
      <c r="N25" s="25">
        <f>M25*G25</f>
        <v>49616</v>
      </c>
      <c r="O25" s="44">
        <v>0.87</v>
      </c>
      <c r="P25" s="25">
        <f>((N25-N25*O25))</f>
        <v>6450.0800000000017</v>
      </c>
    </row>
    <row r="26" spans="1:16" ht="17.45" customHeight="1" x14ac:dyDescent="0.25">
      <c r="A26" s="90"/>
      <c r="B26" s="52"/>
      <c r="C26" s="48" t="s">
        <v>10</v>
      </c>
      <c r="D26" s="48" t="s">
        <v>14</v>
      </c>
      <c r="E26" s="48" t="s">
        <v>13</v>
      </c>
      <c r="F26" s="26"/>
      <c r="G26" s="47">
        <v>4</v>
      </c>
      <c r="H26" s="51">
        <v>2.0099999999999998</v>
      </c>
      <c r="I26" s="51">
        <v>0.87</v>
      </c>
      <c r="J26" s="46"/>
      <c r="K26" s="50">
        <f t="shared" si="2"/>
        <v>3.48</v>
      </c>
      <c r="L26" s="26"/>
      <c r="M26" s="45">
        <v>5157</v>
      </c>
      <c r="N26" s="25">
        <f>M26*G26</f>
        <v>20628</v>
      </c>
      <c r="O26" s="44">
        <v>0.87</v>
      </c>
      <c r="P26" s="25">
        <f>((N26-N26*O26))</f>
        <v>2681.6399999999994</v>
      </c>
    </row>
    <row r="27" spans="1:16" ht="17.45" customHeight="1" x14ac:dyDescent="0.25">
      <c r="A27" s="90"/>
      <c r="B27" s="52"/>
      <c r="C27" s="48" t="s">
        <v>10</v>
      </c>
      <c r="D27" s="48" t="s">
        <v>12</v>
      </c>
      <c r="E27" s="48" t="s">
        <v>11</v>
      </c>
      <c r="F27" s="26"/>
      <c r="G27" s="47">
        <v>4</v>
      </c>
      <c r="H27" s="51">
        <v>0.93</v>
      </c>
      <c r="I27" s="51">
        <v>0.85</v>
      </c>
      <c r="J27" s="46"/>
      <c r="K27" s="50">
        <f t="shared" si="2"/>
        <v>3.4</v>
      </c>
      <c r="L27" s="26"/>
      <c r="M27" s="45">
        <v>5852</v>
      </c>
      <c r="N27" s="25">
        <f>M27*G27</f>
        <v>23408</v>
      </c>
      <c r="O27" s="44">
        <v>0.87</v>
      </c>
      <c r="P27" s="25">
        <f>((N27-N27*O27))</f>
        <v>3043.0400000000009</v>
      </c>
    </row>
    <row r="28" spans="1:16" ht="17.45" customHeight="1" x14ac:dyDescent="0.25">
      <c r="A28" s="90"/>
      <c r="B28" s="49"/>
      <c r="C28" s="48" t="s">
        <v>10</v>
      </c>
      <c r="D28" s="48" t="s">
        <v>9</v>
      </c>
      <c r="E28" s="48" t="s">
        <v>8</v>
      </c>
      <c r="F28" s="26"/>
      <c r="G28" s="47">
        <v>4</v>
      </c>
      <c r="H28" s="51">
        <v>1.43</v>
      </c>
      <c r="I28" s="51">
        <v>0.48</v>
      </c>
      <c r="J28" s="46"/>
      <c r="K28" s="50">
        <f t="shared" si="2"/>
        <v>1.92</v>
      </c>
      <c r="L28" s="26"/>
      <c r="M28" s="45">
        <v>11726</v>
      </c>
      <c r="N28" s="25">
        <f>M28*G28</f>
        <v>46904</v>
      </c>
      <c r="O28" s="44">
        <v>0.87</v>
      </c>
      <c r="P28" s="25">
        <f>((N28-N28*O28))</f>
        <v>6097.5199999999968</v>
      </c>
    </row>
    <row r="29" spans="1:16" x14ac:dyDescent="0.25">
      <c r="A29" s="90"/>
      <c r="B29" s="49"/>
      <c r="C29" s="48" t="s">
        <v>6</v>
      </c>
      <c r="D29" s="48" t="s">
        <v>7</v>
      </c>
      <c r="E29" s="48" t="s">
        <v>74</v>
      </c>
      <c r="F29" s="26"/>
      <c r="G29" s="47">
        <v>4</v>
      </c>
      <c r="H29" s="51">
        <v>2.15</v>
      </c>
      <c r="I29" s="51">
        <v>0.93</v>
      </c>
      <c r="J29" s="46"/>
      <c r="K29" s="50">
        <f t="shared" si="2"/>
        <v>3.72</v>
      </c>
      <c r="L29" s="26"/>
      <c r="M29" s="45">
        <v>15388</v>
      </c>
      <c r="N29" s="25">
        <f>M29*G29</f>
        <v>61552</v>
      </c>
      <c r="O29" s="44">
        <v>0.87</v>
      </c>
      <c r="P29" s="25">
        <f>((N29-N29*O29))</f>
        <v>8001.760000000002</v>
      </c>
    </row>
    <row r="30" spans="1:16" x14ac:dyDescent="0.25">
      <c r="A30" s="90"/>
      <c r="B30" s="49"/>
      <c r="C30" s="48" t="s">
        <v>6</v>
      </c>
      <c r="D30" s="48" t="s">
        <v>5</v>
      </c>
      <c r="E30" s="48" t="s">
        <v>4</v>
      </c>
      <c r="F30" s="26"/>
      <c r="G30" s="47">
        <v>4</v>
      </c>
      <c r="H30" s="51">
        <v>3.83</v>
      </c>
      <c r="I30" s="51">
        <v>1.76</v>
      </c>
      <c r="J30" s="46"/>
      <c r="K30" s="50">
        <f t="shared" si="2"/>
        <v>7.04</v>
      </c>
      <c r="L30" s="26"/>
      <c r="M30" s="45">
        <v>24038</v>
      </c>
      <c r="N30" s="25">
        <f>M30*G30</f>
        <v>96152</v>
      </c>
      <c r="O30" s="44">
        <v>0.87</v>
      </c>
      <c r="P30" s="25">
        <f>((N30-N30*O30))</f>
        <v>12499.759999999995</v>
      </c>
    </row>
    <row r="31" spans="1:16" x14ac:dyDescent="0.25">
      <c r="A31" s="90"/>
      <c r="B31" s="49"/>
      <c r="C31" s="48"/>
      <c r="D31" s="48"/>
      <c r="E31" s="48"/>
      <c r="F31" s="26"/>
      <c r="G31" s="47"/>
      <c r="H31" s="46"/>
      <c r="I31" s="46"/>
      <c r="J31" s="46"/>
      <c r="K31" s="26"/>
      <c r="L31" s="26"/>
      <c r="M31" s="45"/>
      <c r="N31" s="25"/>
      <c r="O31" s="44"/>
      <c r="P31" s="25">
        <f t="shared" ref="P20:P32" si="3">((N31-N31*O31))</f>
        <v>0</v>
      </c>
    </row>
    <row r="32" spans="1:16" x14ac:dyDescent="0.25">
      <c r="A32" s="90"/>
      <c r="B32" s="49"/>
      <c r="C32" s="48"/>
      <c r="D32" s="48"/>
      <c r="E32" s="48"/>
      <c r="F32" s="26"/>
      <c r="G32" s="47"/>
      <c r="H32" s="46"/>
      <c r="I32" s="46"/>
      <c r="J32" s="46"/>
      <c r="K32" s="26"/>
      <c r="L32" s="26"/>
      <c r="M32" s="45"/>
      <c r="N32" s="25"/>
      <c r="O32" s="44"/>
      <c r="P32" s="25">
        <f t="shared" si="3"/>
        <v>0</v>
      </c>
    </row>
    <row r="33" spans="1:18" x14ac:dyDescent="0.25">
      <c r="A33" s="90"/>
      <c r="B33" s="49"/>
      <c r="C33" s="48"/>
      <c r="D33" s="48"/>
      <c r="E33" s="48"/>
      <c r="F33" s="26"/>
      <c r="G33" s="47"/>
      <c r="H33" s="46"/>
      <c r="I33" s="46"/>
      <c r="J33" s="46"/>
      <c r="K33" s="26"/>
      <c r="L33" s="26"/>
      <c r="M33" s="45"/>
      <c r="N33" s="25"/>
      <c r="O33" s="44"/>
      <c r="P33" s="25"/>
    </row>
    <row r="34" spans="1:18" x14ac:dyDescent="0.25">
      <c r="A34" s="90"/>
      <c r="B34" s="49"/>
      <c r="C34" s="48"/>
      <c r="D34" s="48"/>
      <c r="E34" s="48"/>
      <c r="F34" s="26"/>
      <c r="G34" s="47"/>
      <c r="H34" s="46"/>
      <c r="I34" s="46"/>
      <c r="J34" s="46"/>
      <c r="K34" s="26"/>
      <c r="L34" s="26"/>
      <c r="M34" s="45"/>
      <c r="N34" s="25"/>
      <c r="O34" s="44"/>
      <c r="P34" s="25"/>
    </row>
    <row r="35" spans="1:18" x14ac:dyDescent="0.25">
      <c r="A35" s="90"/>
      <c r="B35" s="49"/>
      <c r="C35" s="48"/>
      <c r="D35" s="48"/>
      <c r="E35" s="48"/>
      <c r="F35" s="26"/>
      <c r="G35" s="47"/>
      <c r="H35" s="46"/>
      <c r="I35" s="46"/>
      <c r="J35" s="46"/>
      <c r="K35" s="26"/>
      <c r="L35" s="26"/>
      <c r="M35" s="45"/>
      <c r="N35" s="25"/>
      <c r="O35" s="44"/>
      <c r="P35" s="25"/>
    </row>
    <row r="36" spans="1:18" x14ac:dyDescent="0.25">
      <c r="A36" s="90"/>
      <c r="B36" s="49"/>
      <c r="C36" s="48"/>
      <c r="D36" s="48"/>
      <c r="E36" s="48"/>
      <c r="F36" s="26"/>
      <c r="G36" s="47"/>
      <c r="H36" s="46"/>
      <c r="I36" s="46"/>
      <c r="J36" s="46"/>
      <c r="K36" s="26"/>
      <c r="L36" s="26"/>
      <c r="M36" s="45"/>
      <c r="N36" s="25"/>
      <c r="O36" s="44"/>
      <c r="P36" s="25"/>
    </row>
    <row r="37" spans="1:18" x14ac:dyDescent="0.25">
      <c r="A37" s="91"/>
      <c r="B37" s="43"/>
      <c r="C37" s="42"/>
      <c r="D37" s="42"/>
      <c r="E37" s="42"/>
      <c r="F37" s="42"/>
      <c r="G37" s="42">
        <f>SUM(G20:G36)</f>
        <v>50</v>
      </c>
      <c r="H37" s="42"/>
      <c r="I37" s="42"/>
      <c r="J37" s="42"/>
      <c r="K37" s="42">
        <f>SUM(K20:K36)</f>
        <v>53.33</v>
      </c>
      <c r="L37" s="42"/>
      <c r="M37" s="42"/>
      <c r="N37" s="41">
        <f>SUM(N20:N36)</f>
        <v>472567</v>
      </c>
      <c r="O37" s="42"/>
      <c r="P37" s="41">
        <f>SUM(P20:P36)</f>
        <v>61433.709999999992</v>
      </c>
    </row>
    <row r="38" spans="1:18" ht="59.45" customHeight="1" x14ac:dyDescent="0.25">
      <c r="A38" s="40" t="s">
        <v>64</v>
      </c>
      <c r="B38" s="35" t="s">
        <v>65</v>
      </c>
      <c r="C38" s="34"/>
      <c r="D38" s="33" t="s">
        <v>71</v>
      </c>
      <c r="E38" s="32" t="s">
        <v>70</v>
      </c>
      <c r="F38" s="39"/>
      <c r="G38" s="25"/>
      <c r="H38" s="38"/>
      <c r="I38" s="38"/>
      <c r="J38" s="38"/>
      <c r="K38" s="37"/>
      <c r="L38" s="37"/>
      <c r="M38" s="25">
        <f>((G38-G38*K38))</f>
        <v>0</v>
      </c>
      <c r="N38" s="25"/>
      <c r="O38" s="37">
        <v>1</v>
      </c>
      <c r="P38" s="25"/>
    </row>
    <row r="39" spans="1:18" s="16" customFormat="1" ht="29.45" customHeight="1" x14ac:dyDescent="0.25">
      <c r="A39" s="36"/>
      <c r="B39" s="35"/>
      <c r="C39" s="34"/>
      <c r="D39" s="33"/>
      <c r="E39" s="32"/>
      <c r="F39" s="30"/>
      <c r="G39" s="30">
        <f>G18+G37</f>
        <v>245</v>
      </c>
      <c r="H39" s="30"/>
      <c r="I39" s="30"/>
      <c r="J39" s="30"/>
      <c r="K39" s="30">
        <f>K37+J18</f>
        <v>245.48000000000002</v>
      </c>
      <c r="L39" s="30"/>
      <c r="M39" s="30" t="s">
        <v>2</v>
      </c>
      <c r="N39" s="31">
        <f>N37+N18</f>
        <v>1321455.25</v>
      </c>
      <c r="O39" s="30"/>
      <c r="P39" s="29">
        <f>P37+P18</f>
        <v>137833.65249999997</v>
      </c>
      <c r="Q39" s="1"/>
      <c r="R39" s="28"/>
    </row>
    <row r="40" spans="1:18" x14ac:dyDescent="0.25">
      <c r="A40" s="27"/>
      <c r="B40" s="26"/>
      <c r="C40" s="26"/>
      <c r="D40" s="26"/>
      <c r="E40" s="26"/>
      <c r="F40" s="26"/>
      <c r="G40" s="26"/>
      <c r="H40" s="26"/>
      <c r="I40" s="26"/>
      <c r="J40" s="26"/>
      <c r="K40" s="26" t="s">
        <v>72</v>
      </c>
      <c r="L40" s="26"/>
      <c r="M40" s="26"/>
      <c r="N40" s="25" t="e">
        <f>M40*K40*G40</f>
        <v>#VALUE!</v>
      </c>
    </row>
    <row r="41" spans="1:18" s="16" customFormat="1" x14ac:dyDescent="0.25">
      <c r="A41" s="24" t="s">
        <v>3</v>
      </c>
      <c r="B41" s="11"/>
      <c r="C41" s="11"/>
      <c r="D41" s="23"/>
      <c r="E41" s="22" t="s">
        <v>2</v>
      </c>
      <c r="F41" s="22"/>
      <c r="G41" s="21">
        <f>G39</f>
        <v>245</v>
      </c>
      <c r="H41" s="21"/>
      <c r="I41" s="21"/>
      <c r="J41" s="21"/>
      <c r="K41" s="78">
        <v>15824502</v>
      </c>
      <c r="L41" s="21"/>
      <c r="M41" s="20" t="s">
        <v>2</v>
      </c>
      <c r="N41" s="19">
        <f>N39</f>
        <v>1321455.25</v>
      </c>
      <c r="O41" s="18"/>
      <c r="P41" s="17"/>
    </row>
    <row r="43" spans="1:18" x14ac:dyDescent="0.25">
      <c r="A43" s="15" t="s">
        <v>63</v>
      </c>
      <c r="B43" s="14"/>
      <c r="C43" s="11"/>
      <c r="D43" s="10"/>
      <c r="K43" s="7" t="s">
        <v>1</v>
      </c>
      <c r="L43" s="7"/>
      <c r="M43" s="1">
        <v>0</v>
      </c>
      <c r="N43" s="13">
        <f>N41-(N41/100*M43)</f>
        <v>1321455.25</v>
      </c>
    </row>
    <row r="44" spans="1:18" x14ac:dyDescent="0.25">
      <c r="A44" s="12" t="s">
        <v>0</v>
      </c>
      <c r="B44" s="11"/>
      <c r="C44" s="11"/>
      <c r="D44" s="10">
        <v>11617.94</v>
      </c>
      <c r="E44" s="4"/>
      <c r="F44" s="4"/>
      <c r="G44" s="4"/>
      <c r="H44" s="4"/>
      <c r="I44" s="4"/>
      <c r="J44" s="4"/>
      <c r="K44" s="4"/>
      <c r="L44" s="4"/>
      <c r="M44" s="4"/>
    </row>
    <row r="45" spans="1:18" x14ac:dyDescent="0.25">
      <c r="A45" s="9"/>
      <c r="D45" s="4"/>
      <c r="E45" s="4"/>
      <c r="F45" s="4"/>
      <c r="G45" s="4"/>
      <c r="H45" s="4"/>
      <c r="I45" s="4"/>
      <c r="J45" s="4"/>
      <c r="K45" s="84"/>
      <c r="L45" s="4"/>
      <c r="M45" s="4"/>
      <c r="N45" s="4"/>
      <c r="O45" s="4"/>
    </row>
    <row r="46" spans="1:18" s="5" customFormat="1" ht="15" customHeight="1" x14ac:dyDescent="0.25">
      <c r="A46" t="s">
        <v>75</v>
      </c>
      <c r="F46" s="8"/>
      <c r="G46" s="7"/>
      <c r="H46" s="7"/>
      <c r="I46" s="7"/>
      <c r="J46" s="7"/>
      <c r="M46" s="6"/>
      <c r="N46" s="4"/>
      <c r="O46" s="4"/>
    </row>
    <row r="47" spans="1:18" x14ac:dyDescent="0.2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8" x14ac:dyDescent="0.25">
      <c r="D48" s="4"/>
      <c r="E48" s="4"/>
      <c r="F48" s="4"/>
      <c r="G48" s="4"/>
      <c r="H48" s="4"/>
      <c r="I48" s="4"/>
      <c r="J48" s="80"/>
      <c r="K48" s="4"/>
      <c r="L48" s="4"/>
      <c r="M48" s="4"/>
      <c r="N48" s="4"/>
      <c r="O48" s="4"/>
    </row>
    <row r="49" spans="4:15" x14ac:dyDescent="0.25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4:15" x14ac:dyDescent="0.25">
      <c r="D50" s="4"/>
      <c r="E50" s="4"/>
      <c r="F50" s="4"/>
      <c r="G50" s="4"/>
      <c r="H50" s="4"/>
      <c r="I50" s="4"/>
      <c r="J50" s="81"/>
      <c r="K50" s="4"/>
      <c r="L50" s="4"/>
      <c r="M50" s="4"/>
      <c r="N50" s="4"/>
      <c r="O50" s="4"/>
    </row>
    <row r="51" spans="4:15" x14ac:dyDescent="0.25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4:15" x14ac:dyDescent="0.25">
      <c r="D52" s="4"/>
      <c r="E52" s="4"/>
      <c r="F52" s="4"/>
      <c r="G52" s="4"/>
      <c r="H52" s="4"/>
      <c r="I52" s="4"/>
      <c r="J52" s="81"/>
      <c r="K52" s="4"/>
      <c r="L52" s="4"/>
      <c r="M52" s="4"/>
      <c r="N52" s="4"/>
      <c r="O52" s="4"/>
    </row>
    <row r="53" spans="4:15" x14ac:dyDescent="0.25">
      <c r="D53" s="4"/>
      <c r="E53" s="4"/>
      <c r="F53" s="4"/>
      <c r="G53" s="4"/>
      <c r="H53" s="4"/>
      <c r="I53" s="4"/>
      <c r="J53" s="81"/>
      <c r="K53" s="4"/>
      <c r="L53" s="4"/>
      <c r="M53" s="4"/>
      <c r="N53" s="4"/>
      <c r="O53" s="4"/>
    </row>
    <row r="54" spans="4:15" x14ac:dyDescent="0.25">
      <c r="D54" s="4"/>
      <c r="E54" s="4"/>
      <c r="F54" s="4"/>
      <c r="G54" s="4"/>
      <c r="H54" s="4"/>
      <c r="I54" s="4"/>
      <c r="J54" s="82"/>
      <c r="K54" s="4"/>
      <c r="L54" s="4"/>
      <c r="M54" s="4"/>
      <c r="N54" s="4"/>
      <c r="O54" s="4"/>
    </row>
    <row r="55" spans="4:15" x14ac:dyDescent="0.25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4:15" x14ac:dyDescent="0.25">
      <c r="D56" s="4"/>
      <c r="E56" s="4"/>
      <c r="F56" s="4"/>
      <c r="G56" s="4"/>
      <c r="H56" s="4"/>
      <c r="I56" s="4"/>
      <c r="J56" s="83"/>
      <c r="K56" s="4"/>
      <c r="L56" s="4"/>
      <c r="M56" s="4"/>
      <c r="N56" s="4"/>
      <c r="O56" s="4"/>
    </row>
    <row r="57" spans="4:15" x14ac:dyDescent="0.25">
      <c r="E57" s="4"/>
      <c r="F57" s="4"/>
      <c r="G57" s="4"/>
      <c r="H57" s="4"/>
      <c r="I57" s="4"/>
      <c r="J57" s="4"/>
      <c r="K57" s="4"/>
      <c r="L57" s="4"/>
      <c r="M57" s="4"/>
    </row>
  </sheetData>
  <mergeCells count="3">
    <mergeCell ref="A1:P1"/>
    <mergeCell ref="A3:A18"/>
    <mergeCell ref="A19:A3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Martins Afonso Ferreira</dc:creator>
  <cp:lastModifiedBy>Alice Aghinoni Fantin</cp:lastModifiedBy>
  <dcterms:created xsi:type="dcterms:W3CDTF">2024-08-05T20:20:47Z</dcterms:created>
  <dcterms:modified xsi:type="dcterms:W3CDTF">2025-06-05T21:10:57Z</dcterms:modified>
</cp:coreProperties>
</file>